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EDIA\Releases - sand pit\NATIONAL PARKS\National parks - 190225 - Comparision of parks additions - NSW Premiers\"/>
    </mc:Choice>
  </mc:AlternateContent>
  <xr:revisionPtr revIDLastSave="0" documentId="8_{65EB5F1C-8D14-4E36-8FF1-BFEC98B958F2}" xr6:coauthVersionLast="40" xr6:coauthVersionMax="40" xr10:uidLastSave="{00000000-0000-0000-0000-000000000000}"/>
  <bookViews>
    <workbookView xWindow="-120" yWindow="-120" windowWidth="19440" windowHeight="15150" xr2:uid="{465DA966-17DD-43EE-95C0-1CA207723E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K31" i="1"/>
  <c r="K16" i="1" s="1"/>
  <c r="K30" i="1"/>
  <c r="K15" i="1" s="1"/>
  <c r="K29" i="1" l="1"/>
  <c r="K14" i="1" s="1"/>
  <c r="M15" i="1"/>
  <c r="L15" i="1"/>
  <c r="J14" i="1"/>
  <c r="L14" i="1" s="1"/>
  <c r="M14" i="1" s="1"/>
  <c r="J13" i="1"/>
  <c r="E13" i="1"/>
  <c r="F13" i="1"/>
  <c r="G13" i="1"/>
  <c r="H13" i="1"/>
  <c r="I13" i="1"/>
  <c r="D13" i="1"/>
  <c r="K13" i="1" s="1"/>
  <c r="L13" i="1" s="1"/>
  <c r="M16" i="1"/>
  <c r="N16" i="1"/>
  <c r="O16" i="1"/>
  <c r="P16" i="1"/>
  <c r="Q16" i="1"/>
  <c r="R16" i="1"/>
  <c r="S16" i="1"/>
  <c r="T16" i="1"/>
  <c r="U16" i="1"/>
  <c r="L16" i="1"/>
  <c r="V16" i="1" s="1"/>
  <c r="W16" i="1" s="1"/>
  <c r="BB26" i="1"/>
  <c r="BC26" i="1" s="1"/>
  <c r="BD26" i="1" s="1"/>
  <c r="BA26" i="1"/>
  <c r="AZ26" i="1"/>
  <c r="AZ25" i="1"/>
  <c r="AY25" i="1"/>
  <c r="AX25" i="1"/>
  <c r="AW25" i="1"/>
  <c r="BA25" i="1" s="1"/>
  <c r="BB25" i="1" s="1"/>
  <c r="AW24" i="1"/>
  <c r="AV24" i="1"/>
  <c r="AU24" i="1"/>
  <c r="AT24" i="1"/>
  <c r="AX24" i="1" s="1"/>
  <c r="AY24" i="1" s="1"/>
  <c r="AT23" i="1"/>
  <c r="AQ21" i="1"/>
  <c r="AP21" i="1"/>
  <c r="AO21" i="1"/>
  <c r="AF20" i="1"/>
  <c r="AG20" i="1"/>
  <c r="AH20" i="1"/>
  <c r="AI20" i="1"/>
  <c r="AJ20" i="1"/>
  <c r="AK20" i="1"/>
  <c r="AL20" i="1"/>
  <c r="AM20" i="1"/>
  <c r="AN20" i="1"/>
  <c r="AE20" i="1"/>
  <c r="AD20" i="1"/>
  <c r="AP20" i="1" s="1"/>
  <c r="AQ20" i="1" s="1"/>
  <c r="AD19" i="1"/>
  <c r="AC19" i="1"/>
  <c r="AB19" i="1"/>
  <c r="AA19" i="1"/>
  <c r="AE19" i="1" s="1"/>
  <c r="AF19" i="1" s="1"/>
  <c r="AA18" i="1"/>
  <c r="Y18" i="1"/>
  <c r="Z18" i="1"/>
  <c r="X18" i="1"/>
  <c r="W18" i="1"/>
  <c r="AB18" i="1" s="1"/>
  <c r="AC18" i="1" s="1"/>
  <c r="W17" i="1"/>
  <c r="X17" i="1" s="1"/>
  <c r="Y17" i="1" s="1"/>
  <c r="V17" i="1"/>
  <c r="AS11" i="1"/>
  <c r="AS22" i="1" s="1"/>
  <c r="AR11" i="1"/>
  <c r="AR21" i="1" s="1"/>
  <c r="AO11" i="1"/>
  <c r="AO20" i="1" s="1"/>
  <c r="AS21" i="1" l="1"/>
  <c r="AT21" i="1" s="1"/>
  <c r="AR22" i="1"/>
  <c r="AT22" i="1" s="1"/>
  <c r="AU22" i="1" s="1"/>
  <c r="AS23" i="1"/>
  <c r="AU23" i="1" s="1"/>
  <c r="AV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</author>
  </authors>
  <commentList>
    <comment ref="W5" authorId="0" shapeId="0" xr:uid="{2080A2B3-272E-4DFD-B42D-A502720C2B4F}">
      <text>
        <r>
          <rPr>
            <sz val="9"/>
            <color indexed="81"/>
            <rFont val="Tahoma"/>
            <family val="2"/>
          </rPr>
          <t xml:space="preserve">ie 7,263
 ha of the 212,184 attributable to Lib/Nats
</t>
        </r>
      </text>
    </comment>
    <comment ref="AD5" authorId="0" shapeId="0" xr:uid="{940785EB-E677-449C-AF01-CB042EAAE8B6}">
      <text>
        <r>
          <rPr>
            <sz val="9"/>
            <color indexed="81"/>
            <rFont val="Tahoma"/>
            <family val="2"/>
          </rPr>
          <t xml:space="preserve">ie 280ha of the 86,166 attributable Labor
</t>
        </r>
      </text>
    </comment>
    <comment ref="AT5" authorId="0" shapeId="0" xr:uid="{29A1EE13-8EC9-44FA-B452-09FD16DBD2A9}">
      <text>
        <r>
          <rPr>
            <b/>
            <sz val="9"/>
            <color indexed="81"/>
            <rFont val="Tahoma"/>
            <family val="2"/>
          </rPr>
          <t>ie 12 ha of the 314,367
 attributable to Lib/Nats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 shapeId="0" xr:uid="{21395406-D228-41A2-87C8-DACC38B9E3F8}">
      <text>
        <r>
          <rPr>
            <sz val="9"/>
            <color indexed="81"/>
            <rFont val="Tahoma"/>
            <family val="2"/>
          </rPr>
          <t xml:space="preserve">ie 87,187ha of the 114,948 ha reserved in 1989 were the reservation of frehold or leasehold land purchased by the previous government
</t>
        </r>
      </text>
    </comment>
    <comment ref="J13" authorId="0" shapeId="0" xr:uid="{535B16A4-DA51-4F1B-A831-B54BA372FA7B}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4FB91785-11CF-4BD5-8BB9-4C8F971C67FC}">
      <text>
        <r>
          <rPr>
            <b/>
            <sz val="9"/>
            <color indexed="81"/>
            <rFont val="Tahoma"/>
            <family val="2"/>
          </rPr>
          <t xml:space="preserve">does not include the 894,872 ha established prior to 1967 under earlier legislation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 xr:uid="{EA14B785-1642-4257-B861-09EAA5C464EC}">
      <text>
        <r>
          <rPr>
            <sz val="9"/>
            <color indexed="81"/>
            <rFont val="Tahoma"/>
            <family val="2"/>
          </rPr>
          <t>estimate only: by pro-rata 50% attribution to Askin and 50% to Lewis</t>
        </r>
      </text>
    </comment>
  </commentList>
</comments>
</file>

<file path=xl/sharedStrings.xml><?xml version="1.0" encoding="utf-8"?>
<sst xmlns="http://schemas.openxmlformats.org/spreadsheetml/2006/main" count="58" uniqueCount="47">
  <si>
    <t>numbers of reservations</t>
  </si>
  <si>
    <t>hectares reserved annually</t>
  </si>
  <si>
    <t>unknown</t>
  </si>
  <si>
    <t>Note:</t>
  </si>
  <si>
    <t>Exact figures can only be obtained from formal reservation notices in NSW Government Gazettes</t>
  </si>
  <si>
    <t>figures obtained by Rob Dick (former head of land acquisition at NPWS) from formal and informal various sources</t>
  </si>
  <si>
    <t>Numbers of reservations do not include the myriad reservations of tiny fine tuning boundary adjustments under 3 ha.</t>
  </si>
  <si>
    <t>cumulative total hectares (terrestrial reserves)</t>
  </si>
  <si>
    <t>Government</t>
  </si>
  <si>
    <t>change of Government in March</t>
  </si>
  <si>
    <t>Askin</t>
  </si>
  <si>
    <t>4 July86 Unsworth</t>
  </si>
  <si>
    <t>25Mar Griener</t>
  </si>
  <si>
    <t>24 Jun Fahey</t>
  </si>
  <si>
    <t>3 Aug05 Iemma</t>
  </si>
  <si>
    <t>5 Sept08 Rees</t>
  </si>
  <si>
    <t>17Apr Baird</t>
  </si>
  <si>
    <t>all</t>
  </si>
  <si>
    <t>Wran</t>
  </si>
  <si>
    <t>Lewis</t>
  </si>
  <si>
    <t>Willis</t>
  </si>
  <si>
    <t>Unsworth</t>
  </si>
  <si>
    <t>Greiner</t>
  </si>
  <si>
    <t>Fahey</t>
  </si>
  <si>
    <t>Carr</t>
  </si>
  <si>
    <t>Iemma</t>
  </si>
  <si>
    <t>Rees</t>
  </si>
  <si>
    <t>Kinneally</t>
  </si>
  <si>
    <t>Baird</t>
  </si>
  <si>
    <t>June of that year</t>
  </si>
  <si>
    <r>
      <t xml:space="preserve">Note: first </t>
    </r>
    <r>
      <rPr>
        <b/>
        <sz val="10"/>
        <color theme="1"/>
        <rFont val="Arial"/>
        <family val="2"/>
      </rPr>
      <t>894,872</t>
    </r>
    <r>
      <rPr>
        <sz val="10"/>
        <color theme="1"/>
        <rFont val="Arial"/>
        <family val="2"/>
      </rPr>
      <t xml:space="preserve"> hectares were established before the NPWS legislation in 1967. I dont have records of which premier these areas should be attributable to.</t>
    </r>
  </si>
  <si>
    <t>Premier change-over dates</t>
  </si>
  <si>
    <t>3Jan Lewis</t>
  </si>
  <si>
    <t>prorata rates for 1975/6 FY</t>
  </si>
  <si>
    <t>weeks</t>
  </si>
  <si>
    <t>23Jan Willis
14 May Wran</t>
  </si>
  <si>
    <t>4 April
Carr</t>
  </si>
  <si>
    <t>4Dec09 Keneally</t>
  </si>
  <si>
    <t>28Mar O'Farrel</t>
  </si>
  <si>
    <t>23Jan Berejiklian</t>
  </si>
  <si>
    <t>?</t>
  </si>
  <si>
    <t>area of land reserved that year attributable to previous government's purchase of those lands</t>
  </si>
  <si>
    <t xml:space="preserve">14 May
change of Government </t>
  </si>
  <si>
    <t>area of land reserved that financial year which occurred after the date of a change-of-Government (ie. area of land reserved that year by the incoming government)</t>
  </si>
  <si>
    <t>Exact amt reserved under incoming Premier in that year</t>
  </si>
  <si>
    <t>Berejiklian</t>
  </si>
  <si>
    <t>O'Farrell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</si>
</sst>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" fontId="0" fillId="0" borderId="0" xfId="0" applyNumberFormat="1"/>
    <xf numFmtId="3" fontId="2" fillId="0" borderId="0" xfId="0" applyNumberFormat="1" applyFont="1"/>
    <xf numFmtId="3" fontId="0" fillId="0" borderId="0" xfId="0" applyNumberFormat="1"/>
    <xf numFmtId="3" fontId="0" fillId="2" borderId="0" xfId="0" applyNumberFormat="1" applyFill="1"/>
    <xf numFmtId="3" fontId="2" fillId="0" borderId="0" xfId="0" applyNumberFormat="1" applyFont="1" applyAlignment="1">
      <alignment wrapText="1"/>
    </xf>
    <xf numFmtId="43" fontId="0" fillId="0" borderId="0" xfId="1" applyFont="1"/>
    <xf numFmtId="0" fontId="2" fillId="0" borderId="0" xfId="0" applyFont="1"/>
    <xf numFmtId="164" fontId="0" fillId="0" borderId="0" xfId="0" applyNumberFormat="1"/>
    <xf numFmtId="0" fontId="0" fillId="3" borderId="0" xfId="0" applyFill="1"/>
    <xf numFmtId="0" fontId="0" fillId="4" borderId="0" xfId="0" applyFill="1"/>
    <xf numFmtId="164" fontId="0" fillId="0" borderId="0" xfId="1" applyNumberFormat="1" applyFont="1"/>
    <xf numFmtId="0" fontId="0" fillId="0" borderId="0" xfId="0" applyAlignment="1">
      <alignment wrapText="1"/>
    </xf>
    <xf numFmtId="164" fontId="5" fillId="0" borderId="1" xfId="0" applyNumberFormat="1" applyFont="1" applyBorder="1"/>
    <xf numFmtId="164" fontId="0" fillId="0" borderId="1" xfId="0" applyNumberFormat="1" applyBorder="1"/>
    <xf numFmtId="164" fontId="7" fillId="5" borderId="0" xfId="0" applyNumberFormat="1" applyFont="1" applyFill="1"/>
    <xf numFmtId="43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9" fontId="0" fillId="0" borderId="6" xfId="2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122464</xdr:colOff>
      <xdr:row>2</xdr:row>
      <xdr:rowOff>40822</xdr:rowOff>
    </xdr:from>
    <xdr:to>
      <xdr:col>2</xdr:col>
      <xdr:colOff>244928</xdr:colOff>
      <xdr:row>10</xdr:row>
      <xdr:rowOff>149678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2364F6A-320D-4743-AD28-FCDA29E31CD8}"/>
            </a:ext>
          </a:extLst>
        </xdr:cNvPr>
        <xdr:cNvCxnSpPr/>
      </xdr:nvCxnSpPr>
      <xdr:spPr>
        <a:xfrm flipV="1">
          <a:off x="3429000" y="367393"/>
          <a:ext cx="122464" cy="346982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530679</xdr:colOff>
      <xdr:row>16</xdr:row>
      <xdr:rowOff>68035</xdr:rowOff>
    </xdr:from>
    <xdr:to>
      <xdr:col>10</xdr:col>
      <xdr:colOff>544286</xdr:colOff>
      <xdr:row>26</xdr:row>
      <xdr:rowOff>136072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3BB70A1-CDC8-49CE-AC24-31263F85903E}"/>
            </a:ext>
          </a:extLst>
        </xdr:cNvPr>
        <xdr:cNvCxnSpPr/>
      </xdr:nvCxnSpPr>
      <xdr:spPr>
        <a:xfrm flipV="1">
          <a:off x="9484179" y="4803321"/>
          <a:ext cx="13607" cy="18369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13607</xdr:colOff>
      <xdr:row>22</xdr:row>
      <xdr:rowOff>81643</xdr:rowOff>
    </xdr:from>
    <xdr:to>
      <xdr:col>22</xdr:col>
      <xdr:colOff>680357</xdr:colOff>
      <xdr:row>27</xdr:row>
      <xdr:rowOff>204107</xdr:rowOff>
    </xdr:to>
    <xdr:sp macro="" textlink="">
      <xdr:nvSpPr>
        <xdr:cNvPr id="5" name="Callout: Line 4">
          <a:extLst>
            <a:ext uri="{FF2B5EF4-FFF2-40B4-BE49-F238E27FC236}">
              <a16:creationId xmlns:a16="http://schemas.microsoft.com/office/drawing/2014/main" id="{2A34739C-AC91-4025-9802-5FEA49B7AFFF}"/>
            </a:ext>
          </a:extLst>
        </xdr:cNvPr>
        <xdr:cNvSpPr/>
      </xdr:nvSpPr>
      <xdr:spPr>
        <a:xfrm>
          <a:off x="17539607" y="5252357"/>
          <a:ext cx="1524000" cy="1006929"/>
        </a:xfrm>
        <a:prstGeom prst="borderCallout1">
          <a:avLst>
            <a:gd name="adj1" fmla="val 6250"/>
            <a:gd name="adj2" fmla="val 104167"/>
            <a:gd name="adj3" fmla="val -97941"/>
            <a:gd name="adj4" fmla="val 16256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 b="1">
              <a:solidFill>
                <a:sysClr val="windowText" lastClr="000000"/>
              </a:solidFill>
            </a:rPr>
            <a:t>Unsworths average looks good but most of this was probably the lag</a:t>
          </a:r>
          <a:r>
            <a:rPr lang="en-AU" sz="1100" b="1" baseline="0">
              <a:solidFill>
                <a:sysClr val="windowText" lastClr="000000"/>
              </a:solidFill>
            </a:rPr>
            <a:t> effect from the Wran years</a:t>
          </a:r>
          <a:endParaRPr lang="en-A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36</xdr:col>
      <xdr:colOff>639536</xdr:colOff>
      <xdr:row>25</xdr:row>
      <xdr:rowOff>149679</xdr:rowOff>
    </xdr:from>
    <xdr:to>
      <xdr:col>39</xdr:col>
      <xdr:colOff>27215</xdr:colOff>
      <xdr:row>30</xdr:row>
      <xdr:rowOff>108858</xdr:rowOff>
    </xdr:to>
    <xdr:sp macro="" textlink="">
      <xdr:nvSpPr>
        <xdr:cNvPr id="6" name="Callout: Line 5">
          <a:extLst>
            <a:ext uri="{FF2B5EF4-FFF2-40B4-BE49-F238E27FC236}">
              <a16:creationId xmlns:a16="http://schemas.microsoft.com/office/drawing/2014/main" id="{9F42528F-165C-410B-8FD7-F7C7A89561E7}"/>
            </a:ext>
          </a:extLst>
        </xdr:cNvPr>
        <xdr:cNvSpPr/>
      </xdr:nvSpPr>
      <xdr:spPr>
        <a:xfrm>
          <a:off x="29119286" y="5851072"/>
          <a:ext cx="1524000" cy="966107"/>
        </a:xfrm>
        <a:prstGeom prst="borderCallout1">
          <a:avLst>
            <a:gd name="adj1" fmla="val 6250"/>
            <a:gd name="adj2" fmla="val 104167"/>
            <a:gd name="adj3" fmla="val -97941"/>
            <a:gd name="adj4" fmla="val 16256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 b="1">
              <a:solidFill>
                <a:sysClr val="windowText" lastClr="000000"/>
              </a:solidFill>
            </a:rPr>
            <a:t>this large area makes Iemma look good but it was clearly lag effect from the Carr years</a:t>
          </a:r>
        </a:p>
      </xdr:txBody>
    </xdr:sp>
    <xdr:clientData/>
  </xdr:twoCellAnchor>
  <xdr:twoCellAnchor>
    <xdr:from>
      <xdr:col>45</xdr:col>
      <xdr:colOff>639536</xdr:colOff>
      <xdr:row>28</xdr:row>
      <xdr:rowOff>2</xdr:rowOff>
    </xdr:from>
    <xdr:to>
      <xdr:col>47</xdr:col>
      <xdr:colOff>612322</xdr:colOff>
      <xdr:row>33</xdr:row>
      <xdr:rowOff>136073</xdr:rowOff>
    </xdr:to>
    <xdr:sp macro="" textlink="">
      <xdr:nvSpPr>
        <xdr:cNvPr id="7" name="Callout: Line 6">
          <a:extLst>
            <a:ext uri="{FF2B5EF4-FFF2-40B4-BE49-F238E27FC236}">
              <a16:creationId xmlns:a16="http://schemas.microsoft.com/office/drawing/2014/main" id="{8F4C2103-B29C-4652-9254-B64B6A9AF1AA}"/>
            </a:ext>
          </a:extLst>
        </xdr:cNvPr>
        <xdr:cNvSpPr/>
      </xdr:nvSpPr>
      <xdr:spPr>
        <a:xfrm>
          <a:off x="36181393" y="6381752"/>
          <a:ext cx="1524000" cy="966107"/>
        </a:xfrm>
        <a:prstGeom prst="borderCallout1">
          <a:avLst>
            <a:gd name="adj1" fmla="val 6250"/>
            <a:gd name="adj2" fmla="val 104167"/>
            <a:gd name="adj3" fmla="val -97941"/>
            <a:gd name="adj4" fmla="val 162560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 b="1">
              <a:solidFill>
                <a:sysClr val="windowText" lastClr="000000"/>
              </a:solidFill>
            </a:rPr>
            <a:t>nearly 23,000ha of this involved lands actually purchased during</a:t>
          </a:r>
          <a:r>
            <a:rPr lang="en-AU" sz="1100" b="1" baseline="0">
              <a:solidFill>
                <a:sysClr val="windowText" lastClr="000000"/>
              </a:solidFill>
            </a:rPr>
            <a:t> the time of the previous Government</a:t>
          </a:r>
          <a:endParaRPr lang="en-AU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obert Dick" id="{B6A6B7FF-2ACA-4611-A50E-FBA4D5BBC8E8}" userId="1da8d1e8f56e62e7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389E-810B-4679-97F3-0869F0CF0641}">
  <dimension ref="A1:BE36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B26" sqref="BB26"/>
    </sheetView>
  </sheetViews>
  <sheetFormatPr defaultRowHeight="12.75" x14ac:dyDescent="0.2"/>
  <cols>
    <col min="1" max="1" width="47.28515625" customWidth="1"/>
    <col min="2" max="2" width="8.7109375" customWidth="1"/>
    <col min="3" max="3" width="7.85546875" bestFit="1" customWidth="1"/>
    <col min="4" max="4" width="10.5703125" bestFit="1" customWidth="1"/>
    <col min="5" max="7" width="11.28515625" bestFit="1" customWidth="1"/>
    <col min="8" max="8" width="11.5703125" bestFit="1" customWidth="1"/>
    <col min="9" max="9" width="10.28515625" bestFit="1" customWidth="1"/>
    <col min="10" max="10" width="10.5703125" bestFit="1" customWidth="1"/>
    <col min="11" max="11" width="13.140625" customWidth="1"/>
    <col min="12" max="15" width="11.28515625" bestFit="1" customWidth="1"/>
    <col min="16" max="16" width="10.5703125" bestFit="1" customWidth="1"/>
    <col min="17" max="17" width="10.28515625" bestFit="1" customWidth="1"/>
    <col min="18" max="19" width="11.28515625" bestFit="1" customWidth="1"/>
    <col min="20" max="20" width="10.28515625" bestFit="1" customWidth="1"/>
    <col min="21" max="21" width="10.5703125" bestFit="1" customWidth="1"/>
    <col min="22" max="22" width="12.85546875" customWidth="1"/>
    <col min="23" max="25" width="11.28515625" bestFit="1" customWidth="1"/>
    <col min="26" max="26" width="9.5703125" bestFit="1" customWidth="1"/>
    <col min="27" max="27" width="11.28515625" bestFit="1" customWidth="1"/>
    <col min="28" max="28" width="11" customWidth="1"/>
    <col min="29" max="29" width="9.5703125" bestFit="1" customWidth="1"/>
    <col min="30" max="30" width="10.28515625" bestFit="1" customWidth="1"/>
    <col min="31" max="31" width="11.5703125" bestFit="1" customWidth="1"/>
    <col min="32" max="32" width="11.28515625" bestFit="1" customWidth="1"/>
    <col min="33" max="33" width="10.28515625" bestFit="1" customWidth="1"/>
    <col min="34" max="34" width="11.28515625" bestFit="1" customWidth="1"/>
    <col min="35" max="35" width="10.5703125" bestFit="1" customWidth="1"/>
    <col min="36" max="36" width="11.28515625" bestFit="1" customWidth="1"/>
    <col min="37" max="37" width="10.28515625" bestFit="1" customWidth="1"/>
    <col min="38" max="38" width="11.28515625" bestFit="1" customWidth="1"/>
    <col min="39" max="39" width="10.5703125" bestFit="1" customWidth="1"/>
    <col min="40" max="40" width="11.28515625" bestFit="1" customWidth="1"/>
    <col min="41" max="41" width="11.5703125" bestFit="1" customWidth="1"/>
    <col min="42" max="42" width="15.42578125" customWidth="1"/>
    <col min="43" max="43" width="11.28515625" bestFit="1" customWidth="1"/>
    <col min="44" max="44" width="10.5703125" bestFit="1" customWidth="1"/>
    <col min="45" max="45" width="13.5703125" customWidth="1"/>
    <col min="46" max="46" width="11.28515625" bestFit="1" customWidth="1"/>
    <col min="47" max="47" width="12" customWidth="1"/>
    <col min="48" max="48" width="11.5703125" bestFit="1" customWidth="1"/>
    <col min="49" max="50" width="10.28515625" bestFit="1" customWidth="1"/>
    <col min="51" max="51" width="9.28515625" bestFit="1" customWidth="1"/>
    <col min="52" max="52" width="10.5703125" bestFit="1" customWidth="1"/>
    <col min="53" max="53" width="9.5703125" bestFit="1" customWidth="1"/>
    <col min="54" max="54" width="10.28515625" bestFit="1" customWidth="1"/>
    <col min="57" max="57" width="10.28515625" bestFit="1" customWidth="1"/>
  </cols>
  <sheetData>
    <row r="1" spans="1:55" s="1" customFormat="1" x14ac:dyDescent="0.2">
      <c r="A1" s="1" t="s">
        <v>29</v>
      </c>
      <c r="B1" s="1">
        <v>1967</v>
      </c>
      <c r="C1" s="1">
        <v>1968</v>
      </c>
      <c r="D1" s="1">
        <v>1969</v>
      </c>
      <c r="E1" s="1">
        <v>1970</v>
      </c>
      <c r="F1" s="1">
        <v>1971</v>
      </c>
      <c r="G1" s="1">
        <v>1972</v>
      </c>
      <c r="H1" s="1">
        <v>1973</v>
      </c>
      <c r="I1" s="1">
        <v>1974</v>
      </c>
      <c r="J1" s="1">
        <v>1975</v>
      </c>
      <c r="K1" s="1">
        <v>1976</v>
      </c>
      <c r="L1" s="1">
        <v>1977</v>
      </c>
      <c r="M1" s="1">
        <v>1978</v>
      </c>
      <c r="N1" s="1">
        <v>1979</v>
      </c>
      <c r="O1" s="1">
        <v>1980</v>
      </c>
      <c r="P1" s="1">
        <v>1981</v>
      </c>
      <c r="Q1" s="1">
        <v>1982</v>
      </c>
      <c r="R1" s="1">
        <v>1983</v>
      </c>
      <c r="S1" s="1">
        <v>1984</v>
      </c>
      <c r="T1" s="1">
        <v>1985</v>
      </c>
      <c r="U1" s="1">
        <v>1986</v>
      </c>
      <c r="V1" s="1">
        <v>1987</v>
      </c>
      <c r="W1" s="1">
        <v>1988</v>
      </c>
      <c r="X1" s="1">
        <v>1989</v>
      </c>
      <c r="Y1" s="1">
        <v>1990</v>
      </c>
      <c r="Z1" s="1">
        <v>1991</v>
      </c>
      <c r="AA1" s="1">
        <v>1992</v>
      </c>
      <c r="AB1" s="1">
        <v>1993</v>
      </c>
      <c r="AC1" s="1">
        <v>1994</v>
      </c>
      <c r="AD1" s="1">
        <v>1995</v>
      </c>
      <c r="AE1" s="1">
        <v>1996</v>
      </c>
      <c r="AF1" s="1">
        <v>1997</v>
      </c>
      <c r="AG1" s="1">
        <v>1998</v>
      </c>
      <c r="AH1" s="1">
        <v>1999</v>
      </c>
      <c r="AI1" s="1">
        <v>2000</v>
      </c>
      <c r="AJ1" s="1">
        <v>2001</v>
      </c>
      <c r="AK1" s="1">
        <v>2002</v>
      </c>
      <c r="AL1" s="1">
        <v>2003</v>
      </c>
      <c r="AM1" s="1">
        <v>2004</v>
      </c>
      <c r="AN1" s="1">
        <v>2005</v>
      </c>
      <c r="AO1" s="1">
        <v>2006</v>
      </c>
      <c r="AP1" s="1">
        <v>2007</v>
      </c>
      <c r="AQ1" s="1">
        <v>2008</v>
      </c>
      <c r="AR1" s="1">
        <v>2009</v>
      </c>
      <c r="AS1" s="1">
        <v>2010</v>
      </c>
      <c r="AT1" s="1">
        <v>2011</v>
      </c>
      <c r="AU1" s="1">
        <v>2012</v>
      </c>
      <c r="AV1" s="1">
        <v>2013</v>
      </c>
      <c r="AW1" s="1">
        <v>2014</v>
      </c>
      <c r="AX1" s="1">
        <v>2015</v>
      </c>
      <c r="AY1" s="1">
        <v>2016</v>
      </c>
      <c r="AZ1" s="1">
        <v>2017</v>
      </c>
      <c r="BA1" s="1">
        <v>2018</v>
      </c>
      <c r="BB1" s="1">
        <v>2019</v>
      </c>
    </row>
    <row r="2" spans="1:55" s="3" customFormat="1" x14ac:dyDescent="0.2">
      <c r="A2" s="2" t="s">
        <v>7</v>
      </c>
      <c r="C2" s="3">
        <v>894872</v>
      </c>
      <c r="D2" s="3">
        <v>960901.3813148184</v>
      </c>
      <c r="E2" s="3">
        <v>1096775.6866694656</v>
      </c>
      <c r="F2" s="3">
        <v>1201813.7811208197</v>
      </c>
      <c r="G2" s="3">
        <v>1379278</v>
      </c>
      <c r="H2" s="3">
        <v>1626702</v>
      </c>
      <c r="I2" s="3">
        <v>1638563</v>
      </c>
      <c r="J2" s="3">
        <v>1714789</v>
      </c>
      <c r="K2" s="3">
        <v>1852407</v>
      </c>
      <c r="L2" s="3">
        <v>1917887</v>
      </c>
      <c r="M2" s="3">
        <v>2076950</v>
      </c>
      <c r="N2" s="3">
        <v>2291591</v>
      </c>
      <c r="O2" s="3">
        <v>2884692</v>
      </c>
      <c r="P2" s="3">
        <v>2975628</v>
      </c>
      <c r="Q2" s="3">
        <v>3039640</v>
      </c>
      <c r="R2" s="3">
        <v>3236999</v>
      </c>
      <c r="S2" s="3">
        <v>3346667</v>
      </c>
      <c r="T2" s="3">
        <v>3368447</v>
      </c>
      <c r="U2" s="3">
        <v>3415196</v>
      </c>
      <c r="V2" s="3">
        <v>3485124</v>
      </c>
      <c r="W2" s="3">
        <v>3697308</v>
      </c>
      <c r="X2" s="3">
        <v>3811073</v>
      </c>
      <c r="Y2" s="3">
        <v>3853541</v>
      </c>
      <c r="Z2" s="3">
        <v>3859959</v>
      </c>
      <c r="AA2" s="3">
        <v>3945810</v>
      </c>
      <c r="AB2" s="3">
        <v>3951314</v>
      </c>
      <c r="AC2" s="3">
        <v>3955318</v>
      </c>
      <c r="AD2" s="3">
        <v>4030559</v>
      </c>
      <c r="AE2" s="3">
        <v>4273545</v>
      </c>
      <c r="AF2" s="3">
        <v>4536513</v>
      </c>
      <c r="AG2" s="3">
        <v>4553084</v>
      </c>
      <c r="AH2" s="3">
        <v>5032553</v>
      </c>
      <c r="AI2" s="3">
        <v>5099674</v>
      </c>
      <c r="AJ2" s="3">
        <v>5387102</v>
      </c>
      <c r="AK2" s="3">
        <v>5419344</v>
      </c>
      <c r="AL2" s="3">
        <v>5899882</v>
      </c>
      <c r="AM2" s="3">
        <v>5948814</v>
      </c>
      <c r="AN2" s="3">
        <v>6092447</v>
      </c>
      <c r="AO2" s="3">
        <v>6487055</v>
      </c>
      <c r="AP2" s="3">
        <v>6641256</v>
      </c>
      <c r="AQ2" s="4">
        <v>6682405</v>
      </c>
      <c r="AR2" s="4">
        <v>6725069</v>
      </c>
      <c r="AS2" s="4">
        <v>6764192</v>
      </c>
      <c r="AT2" s="4">
        <v>7078334</v>
      </c>
      <c r="AU2" s="4">
        <v>7080012</v>
      </c>
      <c r="AV2" s="4">
        <v>7083907</v>
      </c>
      <c r="AW2" s="4">
        <v>7098299</v>
      </c>
      <c r="AX2" s="4">
        <v>7110779</v>
      </c>
      <c r="AY2" s="4">
        <v>7118346</v>
      </c>
      <c r="AZ2" s="4">
        <v>7142675</v>
      </c>
      <c r="BA2" s="4">
        <v>7145552</v>
      </c>
      <c r="BB2" s="4">
        <v>7146858</v>
      </c>
    </row>
    <row r="3" spans="1:55" x14ac:dyDescent="0.2">
      <c r="A3" s="7" t="s">
        <v>0</v>
      </c>
      <c r="B3">
        <v>2</v>
      </c>
      <c r="C3">
        <v>12</v>
      </c>
      <c r="D3">
        <v>17</v>
      </c>
      <c r="E3">
        <v>41</v>
      </c>
      <c r="F3">
        <v>9</v>
      </c>
      <c r="G3">
        <v>64</v>
      </c>
      <c r="H3">
        <v>35</v>
      </c>
      <c r="I3">
        <v>41</v>
      </c>
      <c r="J3">
        <v>35</v>
      </c>
      <c r="K3">
        <v>39</v>
      </c>
      <c r="L3">
        <v>60</v>
      </c>
      <c r="M3">
        <v>42</v>
      </c>
      <c r="N3">
        <v>54</v>
      </c>
      <c r="O3">
        <v>42</v>
      </c>
      <c r="P3">
        <v>80</v>
      </c>
      <c r="Q3">
        <v>68</v>
      </c>
      <c r="R3">
        <v>63</v>
      </c>
      <c r="S3">
        <v>42</v>
      </c>
      <c r="T3">
        <v>41</v>
      </c>
      <c r="U3">
        <v>60</v>
      </c>
      <c r="V3">
        <v>60</v>
      </c>
      <c r="W3">
        <v>66</v>
      </c>
      <c r="X3">
        <v>41</v>
      </c>
      <c r="Y3">
        <v>37</v>
      </c>
      <c r="Z3">
        <v>14</v>
      </c>
      <c r="AA3">
        <v>31</v>
      </c>
      <c r="AB3">
        <v>32</v>
      </c>
      <c r="AC3">
        <v>17</v>
      </c>
      <c r="AD3">
        <v>32</v>
      </c>
      <c r="AE3">
        <v>49</v>
      </c>
      <c r="AF3">
        <v>68</v>
      </c>
      <c r="AG3">
        <v>40</v>
      </c>
      <c r="AH3">
        <v>252</v>
      </c>
      <c r="AI3">
        <v>46</v>
      </c>
      <c r="AJ3">
        <v>102</v>
      </c>
      <c r="AK3">
        <v>43</v>
      </c>
      <c r="AL3">
        <v>143</v>
      </c>
      <c r="AM3">
        <v>52</v>
      </c>
      <c r="AN3">
        <v>47</v>
      </c>
      <c r="AO3">
        <v>149</v>
      </c>
      <c r="AP3">
        <v>81</v>
      </c>
      <c r="AQ3">
        <v>64</v>
      </c>
      <c r="AR3">
        <v>53</v>
      </c>
      <c r="AS3">
        <v>61</v>
      </c>
      <c r="AT3">
        <v>140</v>
      </c>
      <c r="AU3">
        <v>24</v>
      </c>
      <c r="AV3">
        <v>25</v>
      </c>
      <c r="AW3">
        <v>9</v>
      </c>
      <c r="AX3">
        <v>33</v>
      </c>
      <c r="AY3">
        <v>23</v>
      </c>
      <c r="AZ3">
        <v>18</v>
      </c>
      <c r="BA3">
        <v>17</v>
      </c>
      <c r="BB3">
        <v>5</v>
      </c>
    </row>
    <row r="4" spans="1:55" x14ac:dyDescent="0.2">
      <c r="A4" s="5" t="s">
        <v>1</v>
      </c>
      <c r="C4" s="6"/>
      <c r="D4" s="11">
        <v>66029.381314818398</v>
      </c>
      <c r="E4" s="11">
        <v>135874.30535464722</v>
      </c>
      <c r="F4" s="11">
        <v>105038.09445135412</v>
      </c>
      <c r="G4" s="11">
        <v>177464.21887918026</v>
      </c>
      <c r="H4" s="11">
        <v>247424</v>
      </c>
      <c r="I4" s="11">
        <v>11861</v>
      </c>
      <c r="J4" s="11">
        <v>76226</v>
      </c>
      <c r="K4" s="11">
        <v>137618</v>
      </c>
      <c r="L4" s="11">
        <v>65480</v>
      </c>
      <c r="M4" s="11">
        <v>159063</v>
      </c>
      <c r="N4" s="11">
        <v>214641</v>
      </c>
      <c r="O4" s="11">
        <v>593101</v>
      </c>
      <c r="P4" s="11">
        <v>90936</v>
      </c>
      <c r="Q4" s="11">
        <v>64012</v>
      </c>
      <c r="R4" s="11">
        <v>197359</v>
      </c>
      <c r="S4" s="11">
        <v>109668</v>
      </c>
      <c r="T4" s="11">
        <v>21780</v>
      </c>
      <c r="U4" s="11">
        <v>46749</v>
      </c>
      <c r="V4" s="11">
        <v>69928</v>
      </c>
      <c r="W4" s="11">
        <v>212184</v>
      </c>
      <c r="X4" s="11">
        <v>114948</v>
      </c>
      <c r="Y4" s="11">
        <v>41869</v>
      </c>
      <c r="Z4" s="11">
        <v>6274</v>
      </c>
      <c r="AA4" s="11">
        <v>101029</v>
      </c>
      <c r="AB4" s="11">
        <v>5508</v>
      </c>
      <c r="AC4" s="11">
        <v>4002</v>
      </c>
      <c r="AD4" s="11">
        <v>86166</v>
      </c>
      <c r="AE4" s="11">
        <v>255889</v>
      </c>
      <c r="AF4" s="11">
        <v>260187</v>
      </c>
      <c r="AG4" s="11">
        <v>16569</v>
      </c>
      <c r="AH4" s="11">
        <v>483915</v>
      </c>
      <c r="AI4" s="11">
        <v>62807</v>
      </c>
      <c r="AJ4" s="11">
        <v>284126</v>
      </c>
      <c r="AK4" s="11">
        <v>32410</v>
      </c>
      <c r="AL4" s="11">
        <v>481263</v>
      </c>
      <c r="AM4" s="11">
        <v>48394</v>
      </c>
      <c r="AN4" s="11">
        <v>118897</v>
      </c>
      <c r="AO4" s="11">
        <v>420402</v>
      </c>
      <c r="AP4" s="11">
        <v>155284</v>
      </c>
      <c r="AQ4" s="11">
        <v>41224</v>
      </c>
      <c r="AR4" s="11">
        <v>42856</v>
      </c>
      <c r="AS4" s="11">
        <v>39123</v>
      </c>
      <c r="AT4" s="11">
        <v>314367</v>
      </c>
      <c r="AU4" s="11">
        <v>6896</v>
      </c>
      <c r="AV4" s="11">
        <v>5824</v>
      </c>
      <c r="AW4" s="11">
        <v>14392</v>
      </c>
      <c r="AX4" s="11">
        <v>12487</v>
      </c>
      <c r="AY4" s="11">
        <v>7919</v>
      </c>
      <c r="AZ4" s="11">
        <v>24330</v>
      </c>
      <c r="BA4" s="11">
        <v>2877</v>
      </c>
      <c r="BB4" s="11">
        <v>1306</v>
      </c>
    </row>
    <row r="5" spans="1:55" ht="57.75" customHeight="1" x14ac:dyDescent="0.2">
      <c r="A5" s="12" t="s">
        <v>43</v>
      </c>
      <c r="K5" t="s">
        <v>2</v>
      </c>
      <c r="W5" s="11">
        <v>7263</v>
      </c>
      <c r="AD5">
        <v>280</v>
      </c>
      <c r="AT5">
        <v>12</v>
      </c>
    </row>
    <row r="6" spans="1:55" ht="25.5" x14ac:dyDescent="0.2">
      <c r="A6" s="31" t="s">
        <v>41</v>
      </c>
      <c r="L6" t="s">
        <v>2</v>
      </c>
      <c r="M6" t="s">
        <v>2</v>
      </c>
      <c r="N6" t="s">
        <v>2</v>
      </c>
      <c r="X6" s="11">
        <v>87187</v>
      </c>
      <c r="Y6" s="11">
        <v>373</v>
      </c>
      <c r="Z6" s="11">
        <v>331</v>
      </c>
      <c r="AE6" s="11">
        <v>98285</v>
      </c>
      <c r="AU6" s="8">
        <v>6058</v>
      </c>
      <c r="AV6" s="8">
        <v>4161</v>
      </c>
      <c r="AW6" s="8">
        <v>12763</v>
      </c>
      <c r="AX6" s="8">
        <v>5339</v>
      </c>
      <c r="AY6" s="8">
        <v>0</v>
      </c>
      <c r="AZ6" s="8">
        <v>277</v>
      </c>
      <c r="BB6" t="s">
        <v>40</v>
      </c>
    </row>
    <row r="7" spans="1:55" x14ac:dyDescent="0.2">
      <c r="A7" s="7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9"/>
      <c r="Y7" s="9"/>
      <c r="Z7" s="9"/>
      <c r="AA7" s="9"/>
      <c r="AB7" s="9"/>
      <c r="AC7" s="9"/>
      <c r="AD7" s="9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9"/>
      <c r="AV7" s="9"/>
      <c r="AW7" s="9"/>
      <c r="AX7" s="9"/>
      <c r="AY7" s="9"/>
      <c r="AZ7" s="9"/>
      <c r="BA7" s="9"/>
      <c r="BB7" s="9"/>
    </row>
    <row r="8" spans="1:55" ht="38.25" x14ac:dyDescent="0.2">
      <c r="K8" s="12" t="s">
        <v>42</v>
      </c>
      <c r="W8" t="s">
        <v>9</v>
      </c>
      <c r="AD8" t="s">
        <v>9</v>
      </c>
      <c r="AT8" t="s">
        <v>9</v>
      </c>
    </row>
    <row r="10" spans="1:55" s="17" customFormat="1" ht="41.25" customHeight="1" x14ac:dyDescent="0.2">
      <c r="A10" s="28" t="s">
        <v>31</v>
      </c>
      <c r="B10" s="17" t="s">
        <v>10</v>
      </c>
      <c r="J10" s="18" t="s">
        <v>32</v>
      </c>
      <c r="K10" s="18" t="s">
        <v>35</v>
      </c>
      <c r="V10" s="18" t="s">
        <v>11</v>
      </c>
      <c r="W10" s="18" t="s">
        <v>12</v>
      </c>
      <c r="AA10" s="18" t="s">
        <v>13</v>
      </c>
      <c r="AD10" s="18" t="s">
        <v>36</v>
      </c>
      <c r="AO10" s="18" t="s">
        <v>14</v>
      </c>
      <c r="AR10" s="18" t="s">
        <v>15</v>
      </c>
      <c r="AS10" s="18" t="s">
        <v>37</v>
      </c>
      <c r="AT10" s="18" t="s">
        <v>38</v>
      </c>
      <c r="AW10" s="18" t="s">
        <v>16</v>
      </c>
      <c r="AZ10" s="18" t="s">
        <v>39</v>
      </c>
      <c r="BB10" s="29"/>
    </row>
    <row r="11" spans="1:55" x14ac:dyDescent="0.2">
      <c r="A11" t="s">
        <v>44</v>
      </c>
      <c r="J11" s="30" t="s">
        <v>40</v>
      </c>
      <c r="K11" s="27" t="s">
        <v>40</v>
      </c>
      <c r="V11" t="s">
        <v>17</v>
      </c>
      <c r="W11">
        <v>7263</v>
      </c>
      <c r="AA11">
        <v>0</v>
      </c>
      <c r="AD11">
        <v>277</v>
      </c>
      <c r="AO11" s="8">
        <f>AO4-25200</f>
        <v>395202</v>
      </c>
      <c r="AR11" s="8">
        <f>AR4-11574</f>
        <v>31282</v>
      </c>
      <c r="AS11" s="8">
        <f>AS4-20984</f>
        <v>18139</v>
      </c>
      <c r="AT11">
        <v>12</v>
      </c>
      <c r="AW11">
        <v>16</v>
      </c>
      <c r="AZ11">
        <v>0</v>
      </c>
    </row>
    <row r="12" spans="1:55" ht="13.5" thickBot="1" x14ac:dyDescent="0.25">
      <c r="B12" t="s">
        <v>30</v>
      </c>
      <c r="J12" s="8"/>
      <c r="AO12" s="8"/>
      <c r="AR12" s="8"/>
      <c r="AS12" s="8"/>
    </row>
    <row r="13" spans="1:55" ht="13.5" thickBot="1" x14ac:dyDescent="0.25">
      <c r="A13" t="s">
        <v>10</v>
      </c>
      <c r="B13" s="8"/>
      <c r="D13" s="8">
        <f>D4</f>
        <v>66029.381314818398</v>
      </c>
      <c r="E13" s="8">
        <f t="shared" ref="E13:I13" si="0">E4</f>
        <v>135874.30535464722</v>
      </c>
      <c r="F13" s="8">
        <f t="shared" si="0"/>
        <v>105038.09445135412</v>
      </c>
      <c r="G13" s="8">
        <f t="shared" si="0"/>
        <v>177464.21887918026</v>
      </c>
      <c r="H13" s="8">
        <f t="shared" si="0"/>
        <v>247424</v>
      </c>
      <c r="I13" s="8">
        <f t="shared" si="0"/>
        <v>11861</v>
      </c>
      <c r="J13" s="8">
        <f>J4/2</f>
        <v>38113</v>
      </c>
      <c r="K13" s="13">
        <f>SUM(D13:J13)</f>
        <v>781804</v>
      </c>
      <c r="L13" s="15">
        <f>K13/6.5</f>
        <v>120277.53846153847</v>
      </c>
      <c r="BC13" s="8"/>
    </row>
    <row r="14" spans="1:55" ht="13.5" thickBot="1" x14ac:dyDescent="0.25">
      <c r="A14" t="s">
        <v>19</v>
      </c>
      <c r="J14" s="8">
        <f>J4/2</f>
        <v>38113</v>
      </c>
      <c r="K14" s="16">
        <f>K4*K29</f>
        <v>76748.5</v>
      </c>
      <c r="L14" s="13">
        <f>SUM(J14:K14)</f>
        <v>114861.5</v>
      </c>
      <c r="M14" s="15">
        <f>L14/1</f>
        <v>114861.5</v>
      </c>
    </row>
    <row r="15" spans="1:55" ht="13.5" thickBot="1" x14ac:dyDescent="0.25">
      <c r="A15" t="s">
        <v>20</v>
      </c>
      <c r="K15" s="8">
        <f>K4*K30</f>
        <v>42344</v>
      </c>
      <c r="L15" s="13">
        <f>SUM(K15)</f>
        <v>42344</v>
      </c>
      <c r="M15" s="15">
        <f>K15/0.5</f>
        <v>84688</v>
      </c>
    </row>
    <row r="16" spans="1:55" ht="13.5" thickBot="1" x14ac:dyDescent="0.25">
      <c r="A16" t="s">
        <v>18</v>
      </c>
      <c r="K16" s="8">
        <f>K4*K31</f>
        <v>18525.5</v>
      </c>
      <c r="L16" s="8">
        <f>L4</f>
        <v>65480</v>
      </c>
      <c r="M16" s="8">
        <f t="shared" ref="M16:U16" si="1">M4</f>
        <v>159063</v>
      </c>
      <c r="N16" s="8">
        <f t="shared" si="1"/>
        <v>214641</v>
      </c>
      <c r="O16" s="8">
        <f t="shared" si="1"/>
        <v>593101</v>
      </c>
      <c r="P16" s="8">
        <f t="shared" si="1"/>
        <v>90936</v>
      </c>
      <c r="Q16" s="8">
        <f t="shared" si="1"/>
        <v>64012</v>
      </c>
      <c r="R16" s="8">
        <f t="shared" si="1"/>
        <v>197359</v>
      </c>
      <c r="S16" s="8">
        <f t="shared" si="1"/>
        <v>109668</v>
      </c>
      <c r="T16" s="8">
        <f t="shared" si="1"/>
        <v>21780</v>
      </c>
      <c r="U16" s="8">
        <f t="shared" si="1"/>
        <v>46749</v>
      </c>
      <c r="V16" s="13">
        <f>SUM(K16:U16)</f>
        <v>1581314.5</v>
      </c>
      <c r="W16" s="15">
        <f>V16/10</f>
        <v>158131.45000000001</v>
      </c>
    </row>
    <row r="17" spans="1:57" ht="13.5" thickBot="1" x14ac:dyDescent="0.25">
      <c r="A17" t="s">
        <v>21</v>
      </c>
      <c r="K17" s="16"/>
      <c r="V17" s="8">
        <f>V4</f>
        <v>69928</v>
      </c>
      <c r="W17" s="8">
        <f>W4-W11</f>
        <v>204921</v>
      </c>
      <c r="X17" s="13">
        <f>SUM(V17:W17)</f>
        <v>274849</v>
      </c>
      <c r="Y17" s="15">
        <f>X17/1.8</f>
        <v>152693.88888888888</v>
      </c>
    </row>
    <row r="18" spans="1:57" ht="13.5" thickBot="1" x14ac:dyDescent="0.25">
      <c r="A18" t="s">
        <v>22</v>
      </c>
      <c r="W18">
        <f>W11</f>
        <v>7263</v>
      </c>
      <c r="X18" s="8">
        <f>X4</f>
        <v>114948</v>
      </c>
      <c r="Y18" s="8">
        <f t="shared" ref="Y18:AA18" si="2">Y4</f>
        <v>41869</v>
      </c>
      <c r="Z18" s="8">
        <f t="shared" si="2"/>
        <v>6274</v>
      </c>
      <c r="AA18" s="8">
        <f t="shared" si="2"/>
        <v>101029</v>
      </c>
      <c r="AB18" s="13">
        <f>SUM(W18:AA18)</f>
        <v>271383</v>
      </c>
      <c r="AC18" s="15">
        <f>AB18/4.2</f>
        <v>64615</v>
      </c>
    </row>
    <row r="19" spans="1:57" ht="13.5" thickBot="1" x14ac:dyDescent="0.25">
      <c r="A19" t="s">
        <v>23</v>
      </c>
      <c r="AA19">
        <f>AA11</f>
        <v>0</v>
      </c>
      <c r="AB19" s="8">
        <f>AB4</f>
        <v>5508</v>
      </c>
      <c r="AC19" s="8">
        <f>AC4</f>
        <v>4002</v>
      </c>
      <c r="AD19" s="8">
        <f>AD4-AD11</f>
        <v>85889</v>
      </c>
      <c r="AE19" s="13">
        <f>SUM(AA19:AD19)</f>
        <v>95399</v>
      </c>
      <c r="AF19" s="15">
        <f>AE19/2.8</f>
        <v>34071.071428571428</v>
      </c>
    </row>
    <row r="20" spans="1:57" ht="13.5" thickBot="1" x14ac:dyDescent="0.25">
      <c r="A20" t="s">
        <v>24</v>
      </c>
      <c r="L20" s="14"/>
      <c r="AD20">
        <f>AD11</f>
        <v>277</v>
      </c>
      <c r="AE20" s="8">
        <f>AE4</f>
        <v>255889</v>
      </c>
      <c r="AF20" s="8">
        <f t="shared" ref="AF20:AN20" si="3">AF4</f>
        <v>260187</v>
      </c>
      <c r="AG20" s="8">
        <f t="shared" si="3"/>
        <v>16569</v>
      </c>
      <c r="AH20" s="8">
        <f t="shared" si="3"/>
        <v>483915</v>
      </c>
      <c r="AI20" s="8">
        <f t="shared" si="3"/>
        <v>62807</v>
      </c>
      <c r="AJ20" s="8">
        <f t="shared" si="3"/>
        <v>284126</v>
      </c>
      <c r="AK20" s="8">
        <f t="shared" si="3"/>
        <v>32410</v>
      </c>
      <c r="AL20" s="8">
        <f t="shared" si="3"/>
        <v>481263</v>
      </c>
      <c r="AM20" s="8">
        <f t="shared" si="3"/>
        <v>48394</v>
      </c>
      <c r="AN20" s="8">
        <f t="shared" si="3"/>
        <v>118897</v>
      </c>
      <c r="AO20" s="8">
        <f>AO4-AO11</f>
        <v>25200</v>
      </c>
      <c r="AP20" s="13">
        <f>SUM(AD20:AO20)</f>
        <v>2069934</v>
      </c>
      <c r="AQ20" s="15">
        <f>AP20/10.2</f>
        <v>202934.70588235295</v>
      </c>
    </row>
    <row r="21" spans="1:57" ht="13.5" thickBot="1" x14ac:dyDescent="0.25">
      <c r="A21" t="s">
        <v>25</v>
      </c>
      <c r="AO21" s="8">
        <f>AO11</f>
        <v>395202</v>
      </c>
      <c r="AP21" s="8">
        <f>AP4</f>
        <v>155284</v>
      </c>
      <c r="AQ21" s="8">
        <f>AQ4</f>
        <v>41224</v>
      </c>
      <c r="AR21" s="8">
        <f>AR4-AR11</f>
        <v>11574</v>
      </c>
      <c r="AS21" s="13">
        <f>SUM(AO21:AR21)</f>
        <v>603284</v>
      </c>
      <c r="AT21" s="15">
        <f>AS21/3.1</f>
        <v>194607.74193548388</v>
      </c>
    </row>
    <row r="22" spans="1:57" ht="13.5" thickBot="1" x14ac:dyDescent="0.25">
      <c r="A22" t="s">
        <v>26</v>
      </c>
      <c r="AR22" s="8">
        <f>AR11</f>
        <v>31282</v>
      </c>
      <c r="AS22" s="8">
        <f>AS4-AS11</f>
        <v>20984</v>
      </c>
      <c r="AT22" s="13">
        <f>SUM(AR22:AS22)</f>
        <v>52266</v>
      </c>
      <c r="AU22" s="15">
        <f>AT22/1.25</f>
        <v>41812.800000000003</v>
      </c>
    </row>
    <row r="23" spans="1:57" ht="13.5" thickBot="1" x14ac:dyDescent="0.25">
      <c r="A23" t="s">
        <v>27</v>
      </c>
      <c r="AS23" s="8">
        <f>AS11</f>
        <v>18139</v>
      </c>
      <c r="AT23" s="8">
        <f>AT4-AT11</f>
        <v>314355</v>
      </c>
      <c r="AU23" s="13">
        <f>SUM(AS23:AT23)</f>
        <v>332494</v>
      </c>
      <c r="AV23" s="15">
        <f>AU23/1.3</f>
        <v>255764.61538461538</v>
      </c>
    </row>
    <row r="24" spans="1:57" ht="13.5" thickBot="1" x14ac:dyDescent="0.25">
      <c r="A24" t="s">
        <v>46</v>
      </c>
      <c r="AT24">
        <f>AT11</f>
        <v>12</v>
      </c>
      <c r="AU24" s="8">
        <f>AU4</f>
        <v>6896</v>
      </c>
      <c r="AV24" s="8">
        <f>AV4</f>
        <v>5824</v>
      </c>
      <c r="AW24" s="8">
        <f>AW4-AW11</f>
        <v>14376</v>
      </c>
      <c r="AX24" s="13">
        <f>SUM(AT24:AW24)</f>
        <v>27108</v>
      </c>
      <c r="AY24" s="15">
        <f>AX24/3</f>
        <v>9036</v>
      </c>
    </row>
    <row r="25" spans="1:57" ht="13.5" thickBot="1" x14ac:dyDescent="0.25">
      <c r="A25" t="s">
        <v>28</v>
      </c>
      <c r="AW25">
        <f>AW11</f>
        <v>16</v>
      </c>
      <c r="AX25" s="8">
        <f>AX4</f>
        <v>12487</v>
      </c>
      <c r="AY25" s="8">
        <f>AY4</f>
        <v>7919</v>
      </c>
      <c r="AZ25" s="8">
        <f>AZ4</f>
        <v>24330</v>
      </c>
      <c r="BA25" s="13">
        <f>SUM(AW25:AZ25)</f>
        <v>44752</v>
      </c>
      <c r="BB25" s="15">
        <f>BA25/2.6</f>
        <v>17212.307692307691</v>
      </c>
    </row>
    <row r="26" spans="1:57" ht="13.5" thickBot="1" x14ac:dyDescent="0.25">
      <c r="A26" t="s">
        <v>45</v>
      </c>
      <c r="AZ26">
        <f>AZ11</f>
        <v>0</v>
      </c>
      <c r="BA26" s="8">
        <f>BA4</f>
        <v>2877</v>
      </c>
      <c r="BB26" s="8">
        <f>BB4</f>
        <v>1306</v>
      </c>
      <c r="BC26" s="13">
        <f>SUM(AZ26:BB26)</f>
        <v>4183</v>
      </c>
      <c r="BD26" s="15">
        <f>BC26/2</f>
        <v>2091.5</v>
      </c>
    </row>
    <row r="27" spans="1:57" ht="13.5" thickBot="1" x14ac:dyDescent="0.25"/>
    <row r="28" spans="1:57" ht="25.5" x14ac:dyDescent="0.2">
      <c r="I28" s="19"/>
      <c r="J28" s="20" t="s">
        <v>34</v>
      </c>
      <c r="K28" s="21" t="s">
        <v>33</v>
      </c>
      <c r="BE28" s="8"/>
    </row>
    <row r="29" spans="1:57" x14ac:dyDescent="0.2">
      <c r="I29" s="22" t="s">
        <v>19</v>
      </c>
      <c r="J29">
        <v>29</v>
      </c>
      <c r="K29" s="23">
        <f>J29/J32</f>
        <v>0.55769230769230771</v>
      </c>
    </row>
    <row r="30" spans="1:57" x14ac:dyDescent="0.2">
      <c r="I30" s="22" t="s">
        <v>20</v>
      </c>
      <c r="J30">
        <v>16</v>
      </c>
      <c r="K30" s="23">
        <f>J30/J32</f>
        <v>0.30769230769230771</v>
      </c>
    </row>
    <row r="31" spans="1:57" x14ac:dyDescent="0.2">
      <c r="I31" s="22" t="s">
        <v>18</v>
      </c>
      <c r="J31">
        <v>7</v>
      </c>
      <c r="K31" s="23">
        <f>J31/J32</f>
        <v>0.13461538461538461</v>
      </c>
    </row>
    <row r="32" spans="1:57" ht="13.5" thickBot="1" x14ac:dyDescent="0.25">
      <c r="I32" s="24"/>
      <c r="J32" s="25">
        <f>SUM(J29:J31)</f>
        <v>52</v>
      </c>
      <c r="K32" s="26"/>
    </row>
    <row r="33" spans="1:1" x14ac:dyDescent="0.2">
      <c r="A33" t="s">
        <v>3</v>
      </c>
    </row>
    <row r="34" spans="1:1" x14ac:dyDescent="0.2">
      <c r="A34" t="s">
        <v>5</v>
      </c>
    </row>
    <row r="35" spans="1:1" x14ac:dyDescent="0.2">
      <c r="A35" t="s">
        <v>4</v>
      </c>
    </row>
    <row r="36" spans="1:1" x14ac:dyDescent="0.2">
      <c r="A36" t="s">
        <v>6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James Tremain</cp:lastModifiedBy>
  <dcterms:created xsi:type="dcterms:W3CDTF">2019-02-20T02:22:10Z</dcterms:created>
  <dcterms:modified xsi:type="dcterms:W3CDTF">2019-02-25T03:37:35Z</dcterms:modified>
</cp:coreProperties>
</file>